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9第2季" sheetId="1" r:id="rId1"/>
  </sheets>
  <definedNames>
    <definedName name="_xlnm.Print_Area" localSheetId="0">'彙總表99第2季'!$A$1:$M$34</definedName>
    <definedName name="_xlnm.Print_Titles" localSheetId="0">'彙總表99第2季'!$1:$1</definedName>
  </definedNames>
  <calcPr fullCalcOnLoad="1"/>
</workbook>
</file>

<file path=xl/sharedStrings.xml><?xml version="1.0" encoding="utf-8"?>
<sst xmlns="http://schemas.openxmlformats.org/spreadsheetml/2006/main" count="46" uniqueCount="46">
  <si>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</si>
  <si>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</si>
  <si>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</si>
  <si>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</si>
  <si>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</si>
  <si>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</si>
  <si>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</si>
  <si>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</si>
  <si>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</si>
  <si>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</si>
  <si>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</si>
  <si>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</si>
  <si>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</si>
  <si>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</si>
  <si>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</si>
  <si>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</si>
  <si>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</si>
  <si>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</si>
  <si>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</si>
  <si>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</si>
  <si>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</si>
  <si>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</si>
  <si>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</si>
  <si>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</si>
  <si>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</si>
  <si>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</si>
  <si>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</si>
  <si>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</si>
  <si>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</si>
  <si>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</si>
  <si>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</si>
  <si>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</si>
  <si>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</si>
  <si>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</si>
  <si>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</si>
  <si>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</si>
  <si>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</si>
  <si>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</si>
  <si>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</si>
  <si>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九十七年下半年度</t>
  </si>
  <si>
    <t>九十九年度第二季結案數</t>
  </si>
  <si>
    <t>九十九年度第二季結案金額</t>
  </si>
  <si>
    <t>九十九年度截至第二季為止結案數</t>
  </si>
  <si>
    <t>九十九年度截至第二季為止結案金額</t>
  </si>
  <si>
    <t>九十八年上半年度</t>
  </si>
  <si>
    <t>九十八年下半年度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</si>
</sst>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workbookViewId="0" topLeftCell="F1">
      <pane ySplit="1" topLeftCell="BM29" activePane="bottomLeft" state="frozen"/>
      <selection pane="topLeft" activeCell="A1" sqref="A1"/>
      <selection pane="bottomLeft" activeCell="K26" sqref="K26"/>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0</v>
      </c>
      <c r="B1" s="13" t="s">
        <v>1</v>
      </c>
      <c r="C1" s="13" t="s">
        <v>2</v>
      </c>
      <c r="D1" s="14" t="s">
        <v>3</v>
      </c>
      <c r="E1" s="13" t="s">
        <v>4</v>
      </c>
      <c r="F1" s="14" t="s">
        <v>5</v>
      </c>
      <c r="G1" s="13" t="s">
        <v>6</v>
      </c>
      <c r="H1" s="13" t="s">
        <v>7</v>
      </c>
      <c r="I1" s="13" t="s">
        <v>8</v>
      </c>
      <c r="J1" s="15" t="s">
        <v>40</v>
      </c>
      <c r="K1" s="15" t="s">
        <v>41</v>
      </c>
      <c r="L1" s="15" t="s">
        <v>42</v>
      </c>
      <c r="M1" s="15" t="s">
        <v>43</v>
      </c>
    </row>
    <row r="2" spans="1:13" s="1" customFormat="1" ht="24.75" customHeight="1">
      <c r="A2" s="17" t="s">
        <v>9</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10</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11</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12</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13</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14</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15</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16</v>
      </c>
      <c r="B9" s="18">
        <f>72+104</f>
        <v>176</v>
      </c>
      <c r="C9" s="21">
        <f>57658098+769163861</f>
        <v>826821959</v>
      </c>
      <c r="D9" s="20">
        <f>72+101</f>
        <v>173</v>
      </c>
      <c r="E9" s="21">
        <f>30220073+38490724+3248960</f>
        <v>71959757</v>
      </c>
      <c r="F9" s="20">
        <v>3</v>
      </c>
      <c r="G9" s="18">
        <v>0</v>
      </c>
      <c r="H9" s="18">
        <v>3</v>
      </c>
      <c r="I9" s="18">
        <v>0</v>
      </c>
      <c r="J9" s="18">
        <v>0</v>
      </c>
      <c r="K9" s="18">
        <v>0</v>
      </c>
      <c r="L9" s="18">
        <v>1</v>
      </c>
      <c r="M9" s="18">
        <v>0</v>
      </c>
    </row>
    <row r="10" spans="1:13" s="1" customFormat="1" ht="24.75" customHeight="1">
      <c r="A10" s="17" t="s">
        <v>17</v>
      </c>
      <c r="B10" s="18">
        <f>84+93</f>
        <v>177</v>
      </c>
      <c r="C10" s="21">
        <f>13142131+146152106</f>
        <v>159294237</v>
      </c>
      <c r="D10" s="20">
        <f>84+90</f>
        <v>174</v>
      </c>
      <c r="E10" s="21">
        <f>13138335+26186486+12039</f>
        <v>39336860</v>
      </c>
      <c r="F10" s="20">
        <v>3</v>
      </c>
      <c r="G10" s="18">
        <v>0</v>
      </c>
      <c r="H10" s="18">
        <v>3</v>
      </c>
      <c r="I10" s="18">
        <v>0</v>
      </c>
      <c r="J10" s="18">
        <v>0</v>
      </c>
      <c r="K10" s="18">
        <v>0</v>
      </c>
      <c r="L10" s="18">
        <v>3</v>
      </c>
      <c r="M10" s="18">
        <v>0</v>
      </c>
    </row>
    <row r="11" spans="1:13" s="1" customFormat="1" ht="24.75" customHeight="1">
      <c r="A11" s="17" t="s">
        <v>18</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19</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20</v>
      </c>
      <c r="B13" s="18">
        <f>127+118</f>
        <v>245</v>
      </c>
      <c r="C13" s="21">
        <f>73315155+56823456</f>
        <v>130138611</v>
      </c>
      <c r="D13" s="18">
        <f>127+118</f>
        <v>245</v>
      </c>
      <c r="E13" s="22">
        <f>73085130+24577807+230025+319155</f>
        <v>98212117</v>
      </c>
      <c r="F13" s="18">
        <v>0</v>
      </c>
      <c r="G13" s="18">
        <v>0</v>
      </c>
      <c r="H13" s="18">
        <v>0</v>
      </c>
      <c r="I13" s="18">
        <v>0</v>
      </c>
      <c r="J13" s="18">
        <v>0</v>
      </c>
      <c r="K13" s="22">
        <v>0</v>
      </c>
      <c r="L13" s="18">
        <v>1</v>
      </c>
      <c r="M13" s="22">
        <v>0</v>
      </c>
    </row>
    <row r="14" spans="1:13" s="1" customFormat="1" ht="24.75" customHeight="1">
      <c r="A14" s="17" t="s">
        <v>21</v>
      </c>
      <c r="B14" s="18">
        <f>108+88</f>
        <v>196</v>
      </c>
      <c r="C14" s="21">
        <f>75738345+27500010</f>
        <v>103238355</v>
      </c>
      <c r="D14" s="18">
        <f>108+86</f>
        <v>194</v>
      </c>
      <c r="E14" s="22">
        <f>70691250+15940775+6941+344495</f>
        <v>86983461</v>
      </c>
      <c r="F14" s="18">
        <v>2</v>
      </c>
      <c r="G14" s="18">
        <v>2</v>
      </c>
      <c r="H14" s="18">
        <v>0</v>
      </c>
      <c r="I14" s="18">
        <v>0</v>
      </c>
      <c r="J14" s="18">
        <v>0</v>
      </c>
      <c r="K14" s="16">
        <v>0</v>
      </c>
      <c r="L14" s="18">
        <v>3</v>
      </c>
      <c r="M14" s="16">
        <v>0</v>
      </c>
    </row>
    <row r="15" spans="1:13" s="1" customFormat="1" ht="24.75" customHeight="1">
      <c r="A15" s="17" t="s">
        <v>22</v>
      </c>
      <c r="B15" s="18">
        <f>90+84</f>
        <v>174</v>
      </c>
      <c r="C15" s="21">
        <f>19925901+11480427</f>
        <v>31406328</v>
      </c>
      <c r="D15" s="18">
        <f>90+84</f>
        <v>174</v>
      </c>
      <c r="E15" s="22">
        <f>19916246+8726032+1033760</f>
        <v>29676038</v>
      </c>
      <c r="F15" s="18">
        <v>0</v>
      </c>
      <c r="G15" s="18">
        <v>0</v>
      </c>
      <c r="H15" s="18">
        <v>0</v>
      </c>
      <c r="I15" s="18">
        <v>0</v>
      </c>
      <c r="J15" s="18">
        <v>0</v>
      </c>
      <c r="K15" s="16">
        <v>0</v>
      </c>
      <c r="L15" s="18">
        <v>2</v>
      </c>
      <c r="M15" s="16">
        <v>0</v>
      </c>
    </row>
    <row r="16" spans="1:13" s="1" customFormat="1" ht="24.75" customHeight="1">
      <c r="A16" s="17" t="s">
        <v>23</v>
      </c>
      <c r="B16" s="18">
        <f>75+72</f>
        <v>147</v>
      </c>
      <c r="C16" s="21">
        <f>16590630+35978023</f>
        <v>52568653</v>
      </c>
      <c r="D16" s="18">
        <f>75+72</f>
        <v>147</v>
      </c>
      <c r="E16" s="22">
        <f>16590630+34557533+1388617</f>
        <v>52536780</v>
      </c>
      <c r="F16" s="18">
        <v>0</v>
      </c>
      <c r="G16" s="18">
        <v>0</v>
      </c>
      <c r="H16" s="18">
        <v>0</v>
      </c>
      <c r="I16" s="18">
        <v>0</v>
      </c>
      <c r="J16" s="18">
        <v>0</v>
      </c>
      <c r="K16" s="16">
        <v>0</v>
      </c>
      <c r="L16" s="18">
        <v>1</v>
      </c>
      <c r="M16" s="16">
        <v>0</v>
      </c>
    </row>
    <row r="17" spans="1:13" s="1" customFormat="1" ht="24.75" customHeight="1">
      <c r="A17" s="17" t="s">
        <v>24</v>
      </c>
      <c r="B17" s="18">
        <f>108+91</f>
        <v>199</v>
      </c>
      <c r="C17" s="21">
        <f>29635559+53978544</f>
        <v>83614103</v>
      </c>
      <c r="D17" s="18">
        <f>108+91</f>
        <v>199</v>
      </c>
      <c r="E17" s="22">
        <f>29635559+40313963+12275066</f>
        <v>82224588</v>
      </c>
      <c r="F17" s="18">
        <v>0</v>
      </c>
      <c r="G17" s="18">
        <v>0</v>
      </c>
      <c r="H17" s="18">
        <v>0</v>
      </c>
      <c r="I17" s="18">
        <v>0</v>
      </c>
      <c r="J17" s="18">
        <v>0</v>
      </c>
      <c r="K17" s="16">
        <v>0</v>
      </c>
      <c r="L17" s="18">
        <v>2</v>
      </c>
      <c r="M17" s="16">
        <v>0</v>
      </c>
    </row>
    <row r="18" spans="1:13" s="1" customFormat="1" ht="24.75" customHeight="1">
      <c r="A18" s="17" t="s">
        <v>25</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26</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27</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28</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29</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30</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31</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32</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33</v>
      </c>
      <c r="B26" s="18">
        <f>117+62</f>
        <v>179</v>
      </c>
      <c r="C26" s="21">
        <f>19410331+116523797</f>
        <v>135934128</v>
      </c>
      <c r="D26" s="18">
        <f>116+60</f>
        <v>176</v>
      </c>
      <c r="E26" s="22">
        <f>11928031+4067647+5620899+373967</f>
        <v>21990544</v>
      </c>
      <c r="F26" s="18">
        <f>1+1+1</f>
        <v>3</v>
      </c>
      <c r="G26" s="18">
        <f>0+1</f>
        <v>1</v>
      </c>
      <c r="H26" s="18">
        <f>1+1</f>
        <v>2</v>
      </c>
      <c r="I26" s="18">
        <f>0+0</f>
        <v>0</v>
      </c>
      <c r="J26" s="18">
        <f>176-176</f>
        <v>0</v>
      </c>
      <c r="K26" s="16">
        <f>21990544-21990544</f>
        <v>0</v>
      </c>
      <c r="L26" s="18">
        <f>0</f>
        <v>0</v>
      </c>
      <c r="M26" s="16">
        <f>0</f>
        <v>0</v>
      </c>
    </row>
    <row r="27" spans="1:13" s="1" customFormat="1" ht="26.25" customHeight="1">
      <c r="A27" s="17" t="s">
        <v>34</v>
      </c>
      <c r="B27" s="18">
        <f>148+57</f>
        <v>205</v>
      </c>
      <c r="C27" s="21">
        <f>31703702+16073815</f>
        <v>47777517</v>
      </c>
      <c r="D27" s="18">
        <f>147+57</f>
        <v>204</v>
      </c>
      <c r="E27" s="22">
        <f>31599905+64925+15284299+789516</f>
        <v>47738645</v>
      </c>
      <c r="F27" s="18">
        <f>1+0</f>
        <v>1</v>
      </c>
      <c r="G27" s="18">
        <f>1+0</f>
        <v>1</v>
      </c>
      <c r="H27" s="18">
        <f>0+0</f>
        <v>0</v>
      </c>
      <c r="I27" s="18">
        <v>0</v>
      </c>
      <c r="J27" s="18">
        <f>204-204</f>
        <v>0</v>
      </c>
      <c r="K27" s="24">
        <f>47738645-47738645</f>
        <v>0</v>
      </c>
      <c r="L27" s="18">
        <f>0</f>
        <v>0</v>
      </c>
      <c r="M27" s="24">
        <f>0</f>
        <v>0</v>
      </c>
    </row>
    <row r="28" spans="1:13" s="1" customFormat="1" ht="24.75" customHeight="1">
      <c r="A28" s="17" t="s">
        <v>35</v>
      </c>
      <c r="B28" s="18">
        <f>147+33</f>
        <v>180</v>
      </c>
      <c r="C28" s="21">
        <f>35882962+2532012</f>
        <v>38414974</v>
      </c>
      <c r="D28" s="18">
        <f>147+32</f>
        <v>179</v>
      </c>
      <c r="E28" s="22">
        <f>32130283+2720761+1895814+13432</f>
        <v>36760290</v>
      </c>
      <c r="F28" s="18">
        <f>0+1</f>
        <v>1</v>
      </c>
      <c r="G28" s="18">
        <f>0+0</f>
        <v>0</v>
      </c>
      <c r="H28" s="18">
        <f>0+1</f>
        <v>1</v>
      </c>
      <c r="I28" s="18">
        <f>0+0</f>
        <v>0</v>
      </c>
      <c r="J28" s="18">
        <f>179-179</f>
        <v>0</v>
      </c>
      <c r="K28" s="16">
        <f>36760290-36760290</f>
        <v>0</v>
      </c>
      <c r="L28" s="18">
        <f>0</f>
        <v>0</v>
      </c>
      <c r="M28" s="16">
        <f>0</f>
        <v>0</v>
      </c>
    </row>
    <row r="29" spans="1:13" s="1" customFormat="1" ht="24.75" customHeight="1">
      <c r="A29" s="17" t="s">
        <v>36</v>
      </c>
      <c r="B29" s="18">
        <f>67+125</f>
        <v>192</v>
      </c>
      <c r="C29" s="21">
        <f>7209214+19919038</f>
        <v>27128252</v>
      </c>
      <c r="D29" s="18">
        <f>67+123</f>
        <v>190</v>
      </c>
      <c r="E29" s="22">
        <f>7209214+15448622+4385705</f>
        <v>27043541</v>
      </c>
      <c r="F29" s="18">
        <f>0+2</f>
        <v>2</v>
      </c>
      <c r="G29" s="18">
        <f>0+0</f>
        <v>0</v>
      </c>
      <c r="H29" s="18">
        <f>0+2</f>
        <v>2</v>
      </c>
      <c r="I29" s="18">
        <v>0</v>
      </c>
      <c r="J29" s="18">
        <f>190-190</f>
        <v>0</v>
      </c>
      <c r="K29" s="16">
        <f>27043541-27043541</f>
        <v>0</v>
      </c>
      <c r="L29" s="18">
        <f>2</f>
        <v>2</v>
      </c>
      <c r="M29" s="16">
        <f>995005</f>
        <v>995005</v>
      </c>
    </row>
    <row r="30" spans="1:13" s="1" customFormat="1" ht="24.75" customHeight="1">
      <c r="A30" s="17" t="s">
        <v>39</v>
      </c>
      <c r="B30" s="18">
        <f>42+100</f>
        <v>142</v>
      </c>
      <c r="C30" s="21">
        <f>11521738+23986212</f>
        <v>35507950</v>
      </c>
      <c r="D30" s="18">
        <f>42+99</f>
        <v>141</v>
      </c>
      <c r="E30" s="22">
        <f>11123116+398622+23289750+84205</f>
        <v>34895693</v>
      </c>
      <c r="F30" s="18">
        <f>0+1</f>
        <v>1</v>
      </c>
      <c r="G30" s="18">
        <f>0+0</f>
        <v>0</v>
      </c>
      <c r="H30" s="18">
        <f>0+1</f>
        <v>1</v>
      </c>
      <c r="I30" s="18">
        <f>0+0</f>
        <v>0</v>
      </c>
      <c r="J30" s="18">
        <f>141-141</f>
        <v>0</v>
      </c>
      <c r="K30" s="16">
        <f>34895693-34895693</f>
        <v>0</v>
      </c>
      <c r="L30" s="18">
        <f>0</f>
        <v>0</v>
      </c>
      <c r="M30" s="16">
        <f>0</f>
        <v>0</v>
      </c>
    </row>
    <row r="31" spans="1:13" s="1" customFormat="1" ht="24.75" customHeight="1">
      <c r="A31" s="17" t="s">
        <v>44</v>
      </c>
      <c r="B31" s="18">
        <f>57+92</f>
        <v>149</v>
      </c>
      <c r="C31" s="21">
        <f>19043068+5137048</f>
        <v>24180116</v>
      </c>
      <c r="D31" s="18">
        <f>57+90</f>
        <v>147</v>
      </c>
      <c r="E31" s="22">
        <f>19043068+5032477+19307</f>
        <v>24094852</v>
      </c>
      <c r="F31" s="18">
        <f>1+1</f>
        <v>2</v>
      </c>
      <c r="G31" s="18">
        <v>1</v>
      </c>
      <c r="H31" s="18">
        <v>1</v>
      </c>
      <c r="I31" s="18">
        <v>0</v>
      </c>
      <c r="J31" s="18">
        <f>147-145</f>
        <v>2</v>
      </c>
      <c r="K31" s="16">
        <f>24094852-24025126</f>
        <v>69726</v>
      </c>
      <c r="L31" s="18">
        <f>35+2</f>
        <v>37</v>
      </c>
      <c r="M31" s="16">
        <f>15437525+69726</f>
        <v>15507251</v>
      </c>
    </row>
    <row r="32" spans="1:13" s="1" customFormat="1" ht="24.75" customHeight="1">
      <c r="A32" s="17" t="s">
        <v>45</v>
      </c>
      <c r="B32" s="18">
        <f>60+100</f>
        <v>160</v>
      </c>
      <c r="C32" s="21">
        <f>20307667+90082979</f>
        <v>110390646</v>
      </c>
      <c r="D32" s="18">
        <f>26+31</f>
        <v>57</v>
      </c>
      <c r="E32" s="22">
        <f>2487724+2837123</f>
        <v>5324847</v>
      </c>
      <c r="F32" s="18">
        <f>32+2+66+3</f>
        <v>103</v>
      </c>
      <c r="G32" s="18">
        <f>32+66</f>
        <v>98</v>
      </c>
      <c r="H32" s="18">
        <v>0</v>
      </c>
      <c r="I32" s="18">
        <f>2+3</f>
        <v>5</v>
      </c>
      <c r="J32" s="18">
        <v>57</v>
      </c>
      <c r="K32" s="16">
        <v>5324847</v>
      </c>
      <c r="L32" s="18">
        <v>57</v>
      </c>
      <c r="M32" s="16">
        <v>5324847</v>
      </c>
    </row>
    <row r="33" spans="1:13" s="1" customFormat="1" ht="24.75" customHeight="1">
      <c r="A33" s="17" t="s">
        <v>37</v>
      </c>
      <c r="B33" s="22">
        <f aca="true" t="shared" si="0" ref="B33:M33">SUM(B2:B32)</f>
        <v>5637</v>
      </c>
      <c r="C33" s="22">
        <f t="shared" si="0"/>
        <v>2904690371</v>
      </c>
      <c r="D33" s="22">
        <f t="shared" si="0"/>
        <v>5506</v>
      </c>
      <c r="E33" s="22">
        <f t="shared" si="0"/>
        <v>1549219912</v>
      </c>
      <c r="F33" s="20">
        <f t="shared" si="0"/>
        <v>131</v>
      </c>
      <c r="G33" s="18">
        <f t="shared" si="0"/>
        <v>103</v>
      </c>
      <c r="H33" s="22">
        <f t="shared" si="0"/>
        <v>23</v>
      </c>
      <c r="I33" s="18">
        <f t="shared" si="0"/>
        <v>5</v>
      </c>
      <c r="J33" s="23">
        <f t="shared" si="0"/>
        <v>59</v>
      </c>
      <c r="K33" s="16">
        <f t="shared" si="0"/>
        <v>5394573</v>
      </c>
      <c r="L33" s="23">
        <f t="shared" si="0"/>
        <v>109</v>
      </c>
      <c r="M33" s="22">
        <f t="shared" si="0"/>
        <v>21827103</v>
      </c>
    </row>
    <row r="34" spans="1:14" s="1" customFormat="1" ht="24" customHeight="1">
      <c r="A34" s="27" t="s">
        <v>38</v>
      </c>
      <c r="B34" s="28"/>
      <c r="C34" s="28"/>
      <c r="D34" s="28"/>
      <c r="E34" s="28"/>
      <c r="F34" s="28"/>
      <c r="G34" s="28"/>
      <c r="H34" s="28"/>
      <c r="I34" s="28"/>
      <c r="J34" s="28"/>
      <c r="K34" s="28"/>
      <c r="L34" s="28"/>
      <c r="M34" s="28"/>
      <c r="N34" s="3"/>
    </row>
    <row r="35" spans="1:13" s="4" customFormat="1" ht="30" customHeight="1">
      <c r="A35" s="26"/>
      <c r="B35" s="26"/>
      <c r="C35" s="26"/>
      <c r="D35" s="26"/>
      <c r="E35" s="26"/>
      <c r="F35" s="26"/>
      <c r="G35" s="26"/>
      <c r="H35" s="26"/>
      <c r="I35" s="26"/>
      <c r="J35" s="26"/>
      <c r="K35" s="26"/>
      <c r="L35" s="26"/>
      <c r="M35" s="26"/>
    </row>
    <row r="36" spans="1:5" s="1" customFormat="1" ht="30" customHeight="1">
      <c r="A36" s="25"/>
      <c r="B36" s="25"/>
      <c r="C36" s="25"/>
      <c r="E36" s="5"/>
    </row>
    <row r="37" spans="3:9" s="1" customFormat="1" ht="30" customHeight="1">
      <c r="C37" s="6"/>
      <c r="E37" s="5"/>
      <c r="H37" s="12"/>
      <c r="I37" s="7"/>
    </row>
    <row r="38" spans="3:9" s="1" customFormat="1" ht="30" customHeight="1">
      <c r="C38" s="6"/>
      <c r="E38" s="5"/>
      <c r="I38" s="8"/>
    </row>
    <row r="39" spans="3:5" s="1" customFormat="1" ht="30" customHeight="1">
      <c r="C39" s="6"/>
      <c r="E39" s="5"/>
    </row>
    <row r="40" spans="1:5" s="1" customFormat="1" ht="30" customHeight="1">
      <c r="A40" s="25"/>
      <c r="B40" s="25"/>
      <c r="C40" s="25"/>
      <c r="D40" s="25"/>
      <c r="E40" s="25"/>
    </row>
    <row r="41" spans="1:5" s="1" customFormat="1" ht="30" customHeight="1">
      <c r="A41" s="25"/>
      <c r="B41" s="25"/>
      <c r="C41" s="25"/>
      <c r="D41" s="25"/>
      <c r="E41" s="25"/>
    </row>
  </sheetData>
  <mergeCells count="4">
    <mergeCell ref="A40:E41"/>
    <mergeCell ref="A35:M35"/>
    <mergeCell ref="A36:C36"/>
    <mergeCell ref="A34:M34"/>
  </mergeCells>
  <printOptions/>
  <pageMargins left="0.6299212598425197" right="0.35433070866141736" top="0.5511811023622047" bottom="0.5905511811023623" header="0.31496062992125984" footer="0.1968503937007874"/>
  <pageSetup horizontalDpi="300" verticalDpi="3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Roman,標準"99.06.30&amp;12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nakamula</cp:lastModifiedBy>
  <cp:lastPrinted>2010-07-19T01:00:19Z</cp:lastPrinted>
  <dcterms:created xsi:type="dcterms:W3CDTF">1999-01-27T09:01:03Z</dcterms:created>
  <dcterms:modified xsi:type="dcterms:W3CDTF">2010-07-19T01:00:43Z</dcterms:modified>
  <cp:category/>
  <cp:version/>
  <cp:contentType/>
  <cp:contentStatus/>
</cp:coreProperties>
</file>