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8第1季" sheetId="1" r:id="rId1"/>
  </sheets>
  <definedNames>
    <definedName name="_xlnm.Print_Area" localSheetId="0">'彙總表98第1季'!$A$1:$M$31</definedName>
  </definedNames>
  <calcPr fullCalcOnLoad="1"/>
</workbook>
</file>

<file path=xl/sharedStrings.xml><?xml version="1.0" encoding="utf-8"?>
<sst xmlns="http://schemas.openxmlformats.org/spreadsheetml/2006/main" count="43" uniqueCount="43">
  <si>
    <t>九十八年度第一季結案數</t>
  </si>
  <si>
    <t>九十八年度第一季結案金額</t>
  </si>
  <si>
    <t>九十八年度截至第一季為止結案數</t>
  </si>
  <si>
    <t>九十八年度截至第一季為止結案金額</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</si>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</sst>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1">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color indexed="8"/>
      <name val="新細明體"/>
      <family val="1"/>
    </font>
    <font>
      <sz val="9"/>
      <color indexed="8"/>
      <name val="新細明體"/>
      <family val="1"/>
    </font>
    <font>
      <sz val="11"/>
      <color indexed="8"/>
      <name val="新細明體"/>
      <family val="1"/>
    </font>
    <font>
      <sz val="12"/>
      <color indexed="8"/>
      <name val="新細明體"/>
      <family val="1"/>
    </font>
    <font>
      <sz val="11"/>
      <color indexed="12"/>
      <name val="新細明體"/>
      <family val="1"/>
    </font>
    <font>
      <sz val="8"/>
      <color indexed="8"/>
      <name val="新細明體"/>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1">
    <xf numFmtId="0" fontId="0" fillId="0" borderId="0" xfId="0" applyAlignment="1">
      <alignment/>
    </xf>
    <xf numFmtId="0" fontId="5" fillId="0" borderId="0" xfId="15" applyFont="1">
      <alignment/>
      <protection/>
    </xf>
    <xf numFmtId="0" fontId="6" fillId="2" borderId="0" xfId="15" applyFont="1" applyFill="1">
      <alignment/>
      <protection/>
    </xf>
    <xf numFmtId="0" fontId="7" fillId="0" borderId="0" xfId="15" applyFont="1">
      <alignment/>
      <protection/>
    </xf>
    <xf numFmtId="0" fontId="5" fillId="0" borderId="0" xfId="15" applyFont="1" applyAlignment="1">
      <alignment vertical="center"/>
      <protection/>
    </xf>
    <xf numFmtId="0" fontId="5" fillId="0" borderId="0" xfId="15" applyFont="1" applyAlignment="1" applyProtection="1">
      <alignment/>
      <protection locked="0"/>
    </xf>
    <xf numFmtId="0" fontId="5" fillId="0" borderId="0" xfId="15" applyFont="1" applyAlignment="1">
      <alignment horizontal="center"/>
      <protection/>
    </xf>
    <xf numFmtId="37" fontId="5" fillId="0" borderId="0" xfId="15" applyNumberFormat="1" applyFont="1">
      <alignment/>
      <protection/>
    </xf>
    <xf numFmtId="4" fontId="5" fillId="0" borderId="0" xfId="15" applyNumberFormat="1" applyFont="1">
      <alignment/>
      <protection/>
    </xf>
    <xf numFmtId="0" fontId="8" fillId="0" borderId="0" xfId="15" applyFont="1">
      <alignment/>
      <protection/>
    </xf>
    <xf numFmtId="0" fontId="8" fillId="0" borderId="0" xfId="15" applyFont="1" applyAlignment="1">
      <alignment horizontal="center"/>
      <protection/>
    </xf>
    <xf numFmtId="0" fontId="8" fillId="0" borderId="0" xfId="15" applyFont="1" applyAlignment="1" applyProtection="1">
      <alignment/>
      <protection locked="0"/>
    </xf>
    <xf numFmtId="0" fontId="5" fillId="0" borderId="0" xfId="15" applyFont="1" applyAlignment="1">
      <alignment horizontal="left" indent="1"/>
      <protection/>
    </xf>
    <xf numFmtId="0" fontId="6" fillId="3" borderId="1" xfId="15" applyFont="1" applyFill="1" applyBorder="1" applyAlignment="1">
      <alignment horizontal="center" vertical="center"/>
      <protection/>
    </xf>
    <xf numFmtId="0" fontId="6" fillId="3" borderId="1" xfId="15" applyFont="1" applyFill="1" applyBorder="1" applyAlignment="1" applyProtection="1">
      <alignment horizontal="center" vertical="center"/>
      <protection locked="0"/>
    </xf>
    <xf numFmtId="0" fontId="6" fillId="3" borderId="1" xfId="15" applyFont="1" applyFill="1" applyBorder="1" applyAlignment="1">
      <alignment horizontal="center" vertical="center" wrapText="1"/>
      <protection/>
    </xf>
    <xf numFmtId="3" fontId="7" fillId="0" borderId="1" xfId="0" applyNumberFormat="1" applyFont="1" applyBorder="1" applyAlignment="1">
      <alignment horizontal="center" vertical="center"/>
    </xf>
    <xf numFmtId="0" fontId="5" fillId="0" borderId="1" xfId="15" applyFont="1" applyBorder="1" applyAlignment="1">
      <alignment horizontal="center" vertical="center" wrapText="1"/>
      <protection/>
    </xf>
    <xf numFmtId="0" fontId="7" fillId="0" borderId="1" xfId="15" applyFont="1" applyBorder="1" applyAlignment="1">
      <alignment horizontal="center" vertical="center"/>
      <protection/>
    </xf>
    <xf numFmtId="37" fontId="7" fillId="0" borderId="1" xfId="18" applyNumberFormat="1" applyFont="1" applyBorder="1" applyAlignment="1">
      <alignment horizontal="center" vertical="center"/>
    </xf>
    <xf numFmtId="0" fontId="7" fillId="0" borderId="1" xfId="15" applyFont="1" applyBorder="1" applyAlignment="1" applyProtection="1">
      <alignment horizontal="center" vertical="center"/>
      <protection locked="0"/>
    </xf>
    <xf numFmtId="37" fontId="7" fillId="0" borderId="1" xfId="15" applyNumberFormat="1" applyFont="1" applyBorder="1" applyAlignment="1">
      <alignment horizontal="center" vertical="center"/>
      <protection/>
    </xf>
    <xf numFmtId="3" fontId="7" fillId="0" borderId="1" xfId="15" applyNumberFormat="1" applyFont="1" applyBorder="1" applyAlignment="1">
      <alignment horizontal="center" vertical="center"/>
      <protection/>
    </xf>
    <xf numFmtId="0" fontId="9" fillId="0" borderId="1" xfId="15" applyFont="1" applyBorder="1" applyAlignment="1">
      <alignment horizontal="center" vertical="center"/>
      <protection/>
    </xf>
    <xf numFmtId="3" fontId="9" fillId="0" borderId="1" xfId="0" applyNumberFormat="1" applyFont="1" applyBorder="1" applyAlignment="1">
      <alignment horizontal="center" vertical="center"/>
    </xf>
    <xf numFmtId="3" fontId="9"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10"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workbookViewId="0" topLeftCell="A1">
      <selection activeCell="E10" sqref="E10"/>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9.1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3" t="s">
        <v>4</v>
      </c>
      <c r="B1" s="13" t="s">
        <v>5</v>
      </c>
      <c r="C1" s="13" t="s">
        <v>6</v>
      </c>
      <c r="D1" s="14" t="s">
        <v>7</v>
      </c>
      <c r="E1" s="13" t="s">
        <v>8</v>
      </c>
      <c r="F1" s="14" t="s">
        <v>9</v>
      </c>
      <c r="G1" s="13" t="s">
        <v>10</v>
      </c>
      <c r="H1" s="13" t="s">
        <v>11</v>
      </c>
      <c r="I1" s="13" t="s">
        <v>12</v>
      </c>
      <c r="J1" s="15" t="s">
        <v>0</v>
      </c>
      <c r="K1" s="15" t="s">
        <v>1</v>
      </c>
      <c r="L1" s="15" t="s">
        <v>2</v>
      </c>
      <c r="M1" s="15" t="s">
        <v>3</v>
      </c>
    </row>
    <row r="2" spans="1:13" s="1" customFormat="1" ht="24.75" customHeight="1">
      <c r="A2" s="17" t="s">
        <v>13</v>
      </c>
      <c r="B2" s="18">
        <v>84</v>
      </c>
      <c r="C2" s="19">
        <v>80270024</v>
      </c>
      <c r="D2" s="20">
        <v>84</v>
      </c>
      <c r="E2" s="21">
        <v>77717537</v>
      </c>
      <c r="F2" s="18">
        <v>0</v>
      </c>
      <c r="G2" s="18">
        <v>0</v>
      </c>
      <c r="H2" s="18">
        <v>0</v>
      </c>
      <c r="I2" s="18">
        <v>0</v>
      </c>
      <c r="J2" s="18">
        <v>0</v>
      </c>
      <c r="K2" s="18">
        <v>0</v>
      </c>
      <c r="L2" s="18">
        <v>0</v>
      </c>
      <c r="M2" s="18">
        <v>0</v>
      </c>
    </row>
    <row r="3" spans="1:13" s="1" customFormat="1" ht="24.75" customHeight="1">
      <c r="A3" s="17" t="s">
        <v>14</v>
      </c>
      <c r="B3" s="18">
        <v>57</v>
      </c>
      <c r="C3" s="19">
        <v>20495283</v>
      </c>
      <c r="D3" s="20">
        <v>57</v>
      </c>
      <c r="E3" s="21">
        <v>18659741</v>
      </c>
      <c r="F3" s="20">
        <v>0</v>
      </c>
      <c r="G3" s="18">
        <v>0</v>
      </c>
      <c r="H3" s="18">
        <v>0</v>
      </c>
      <c r="I3" s="18">
        <v>0</v>
      </c>
      <c r="J3" s="18">
        <v>0</v>
      </c>
      <c r="K3" s="18">
        <v>0</v>
      </c>
      <c r="L3" s="18">
        <v>0</v>
      </c>
      <c r="M3" s="18">
        <v>0</v>
      </c>
    </row>
    <row r="4" spans="1:13" s="1" customFormat="1" ht="24.75" customHeight="1">
      <c r="A4" s="17" t="s">
        <v>15</v>
      </c>
      <c r="B4" s="18">
        <v>129</v>
      </c>
      <c r="C4" s="19">
        <v>63325559</v>
      </c>
      <c r="D4" s="20">
        <v>129</v>
      </c>
      <c r="E4" s="21">
        <v>54518849</v>
      </c>
      <c r="F4" s="20">
        <v>0</v>
      </c>
      <c r="G4" s="18">
        <v>0</v>
      </c>
      <c r="H4" s="18">
        <v>0</v>
      </c>
      <c r="I4" s="18">
        <v>0</v>
      </c>
      <c r="J4" s="18">
        <v>0</v>
      </c>
      <c r="K4" s="18">
        <v>0</v>
      </c>
      <c r="L4" s="18">
        <v>0</v>
      </c>
      <c r="M4" s="18">
        <v>0</v>
      </c>
    </row>
    <row r="5" spans="1:13" s="1" customFormat="1" ht="24.75" customHeight="1">
      <c r="A5" s="17" t="s">
        <v>16</v>
      </c>
      <c r="B5" s="18">
        <v>117</v>
      </c>
      <c r="C5" s="19">
        <v>107710560</v>
      </c>
      <c r="D5" s="20">
        <v>117</v>
      </c>
      <c r="E5" s="21">
        <f>64161343+44111999</f>
        <v>108273342</v>
      </c>
      <c r="F5" s="20">
        <v>0</v>
      </c>
      <c r="G5" s="18">
        <v>0</v>
      </c>
      <c r="H5" s="18">
        <v>0</v>
      </c>
      <c r="I5" s="18">
        <v>0</v>
      </c>
      <c r="J5" s="18">
        <v>0</v>
      </c>
      <c r="K5" s="18">
        <v>0</v>
      </c>
      <c r="L5" s="18">
        <v>0</v>
      </c>
      <c r="M5" s="18">
        <v>0</v>
      </c>
    </row>
    <row r="6" spans="1:13" s="1" customFormat="1" ht="24.75" customHeight="1">
      <c r="A6" s="17" t="s">
        <v>17</v>
      </c>
      <c r="B6" s="18">
        <v>98</v>
      </c>
      <c r="C6" s="19">
        <v>64898557</v>
      </c>
      <c r="D6" s="20">
        <v>98</v>
      </c>
      <c r="E6" s="19">
        <f>32412071+12619030</f>
        <v>45031101</v>
      </c>
      <c r="F6" s="20">
        <v>0</v>
      </c>
      <c r="G6" s="18">
        <v>0</v>
      </c>
      <c r="H6" s="18">
        <v>0</v>
      </c>
      <c r="I6" s="18">
        <v>0</v>
      </c>
      <c r="J6" s="18">
        <v>0</v>
      </c>
      <c r="K6" s="22">
        <v>0</v>
      </c>
      <c r="L6" s="18">
        <v>0</v>
      </c>
      <c r="M6" s="22">
        <v>0</v>
      </c>
    </row>
    <row r="7" spans="1:13" s="1" customFormat="1" ht="24.75" customHeight="1">
      <c r="A7" s="17" t="s">
        <v>18</v>
      </c>
      <c r="B7" s="18">
        <f>82+146</f>
        <v>228</v>
      </c>
      <c r="C7" s="21">
        <f>15015016+103561456</f>
        <v>118576472</v>
      </c>
      <c r="D7" s="20">
        <f>82+146</f>
        <v>228</v>
      </c>
      <c r="E7" s="21">
        <f>15247523+67831420+138551+12467556</f>
        <v>95685050</v>
      </c>
      <c r="F7" s="20">
        <v>0</v>
      </c>
      <c r="G7" s="18">
        <v>0</v>
      </c>
      <c r="H7" s="18">
        <v>0</v>
      </c>
      <c r="I7" s="18">
        <v>0</v>
      </c>
      <c r="J7" s="18">
        <v>0</v>
      </c>
      <c r="K7" s="22">
        <v>0</v>
      </c>
      <c r="L7" s="18">
        <v>0</v>
      </c>
      <c r="M7" s="22">
        <v>0</v>
      </c>
    </row>
    <row r="8" spans="1:13" s="1" customFormat="1" ht="24.75" customHeight="1">
      <c r="A8" s="17" t="s">
        <v>19</v>
      </c>
      <c r="B8" s="18">
        <f>78+114</f>
        <v>192</v>
      </c>
      <c r="C8" s="21">
        <f>14633964+132492800</f>
        <v>147126764</v>
      </c>
      <c r="D8" s="20">
        <f>78+112</f>
        <v>190</v>
      </c>
      <c r="E8" s="21">
        <f>15447671+40035876+73117+17840142</f>
        <v>73396806</v>
      </c>
      <c r="F8" s="20">
        <v>2</v>
      </c>
      <c r="G8" s="18">
        <v>0</v>
      </c>
      <c r="H8" s="18">
        <v>2</v>
      </c>
      <c r="I8" s="18">
        <v>0</v>
      </c>
      <c r="J8" s="18">
        <v>0</v>
      </c>
      <c r="K8" s="18">
        <v>0</v>
      </c>
      <c r="L8" s="18">
        <v>0</v>
      </c>
      <c r="M8" s="18">
        <v>0</v>
      </c>
    </row>
    <row r="9" spans="1:13" s="1" customFormat="1" ht="24.75" customHeight="1">
      <c r="A9" s="17" t="s">
        <v>20</v>
      </c>
      <c r="B9" s="18">
        <f>72+104</f>
        <v>176</v>
      </c>
      <c r="C9" s="21">
        <f>57658098+769163861</f>
        <v>826821959</v>
      </c>
      <c r="D9" s="20">
        <f>71+100</f>
        <v>171</v>
      </c>
      <c r="E9" s="21">
        <f>30220073+38490724+3248960</f>
        <v>71959757</v>
      </c>
      <c r="F9" s="20">
        <v>5</v>
      </c>
      <c r="G9" s="18">
        <v>0</v>
      </c>
      <c r="H9" s="18">
        <v>5</v>
      </c>
      <c r="I9" s="18">
        <v>0</v>
      </c>
      <c r="J9" s="18">
        <v>0</v>
      </c>
      <c r="K9" s="18">
        <v>0</v>
      </c>
      <c r="L9" s="18">
        <v>0</v>
      </c>
      <c r="M9" s="18">
        <v>0</v>
      </c>
    </row>
    <row r="10" spans="1:13" s="1" customFormat="1" ht="24.75" customHeight="1">
      <c r="A10" s="17" t="s">
        <v>21</v>
      </c>
      <c r="B10" s="18">
        <f>84+93</f>
        <v>177</v>
      </c>
      <c r="C10" s="21">
        <f>13142131+146152106</f>
        <v>159294237</v>
      </c>
      <c r="D10" s="20">
        <f>84+87</f>
        <v>171</v>
      </c>
      <c r="E10" s="21">
        <f>13138335+26186486+12039</f>
        <v>39336860</v>
      </c>
      <c r="F10" s="20">
        <v>6</v>
      </c>
      <c r="G10" s="18">
        <v>0</v>
      </c>
      <c r="H10" s="18">
        <v>6</v>
      </c>
      <c r="I10" s="18">
        <v>0</v>
      </c>
      <c r="J10" s="18">
        <v>0</v>
      </c>
      <c r="K10" s="18">
        <v>0</v>
      </c>
      <c r="L10" s="18">
        <v>0</v>
      </c>
      <c r="M10" s="18">
        <v>0</v>
      </c>
    </row>
    <row r="11" spans="1:13" s="1" customFormat="1" ht="24.75" customHeight="1">
      <c r="A11" s="17" t="s">
        <v>22</v>
      </c>
      <c r="B11" s="18">
        <f>102+103</f>
        <v>205</v>
      </c>
      <c r="C11" s="21">
        <f>26329161+90681262</f>
        <v>117010423</v>
      </c>
      <c r="D11" s="18">
        <f>102+103</f>
        <v>205</v>
      </c>
      <c r="E11" s="22">
        <f>14523476+86948821+11804153+3715161</f>
        <v>116991611</v>
      </c>
      <c r="F11" s="18">
        <v>0</v>
      </c>
      <c r="G11" s="18">
        <v>0</v>
      </c>
      <c r="H11" s="18">
        <v>0</v>
      </c>
      <c r="I11" s="18">
        <v>0</v>
      </c>
      <c r="J11" s="18">
        <v>0</v>
      </c>
      <c r="K11" s="18">
        <v>0</v>
      </c>
      <c r="L11" s="18">
        <v>0</v>
      </c>
      <c r="M11" s="18">
        <v>0</v>
      </c>
    </row>
    <row r="12" spans="1:13" s="1" customFormat="1" ht="24.75" customHeight="1">
      <c r="A12" s="17" t="s">
        <v>23</v>
      </c>
      <c r="B12" s="18">
        <f>102+109</f>
        <v>211</v>
      </c>
      <c r="C12" s="21">
        <f>25992585+81658193</f>
        <v>107650778</v>
      </c>
      <c r="D12" s="18">
        <f>102+109</f>
        <v>211</v>
      </c>
      <c r="E12" s="22">
        <f>25969480+45499649+23105+397521</f>
        <v>71889755</v>
      </c>
      <c r="F12" s="18">
        <v>0</v>
      </c>
      <c r="G12" s="18">
        <v>0</v>
      </c>
      <c r="H12" s="18">
        <v>0</v>
      </c>
      <c r="I12" s="18">
        <v>0</v>
      </c>
      <c r="J12" s="18">
        <v>0</v>
      </c>
      <c r="K12" s="22">
        <v>0</v>
      </c>
      <c r="L12" s="18">
        <v>0</v>
      </c>
      <c r="M12" s="22">
        <v>0</v>
      </c>
    </row>
    <row r="13" spans="1:13" s="1" customFormat="1" ht="24.75" customHeight="1">
      <c r="A13" s="17" t="s">
        <v>24</v>
      </c>
      <c r="B13" s="18">
        <f>127+118</f>
        <v>245</v>
      </c>
      <c r="C13" s="21">
        <f>73315155+56823456</f>
        <v>130138611</v>
      </c>
      <c r="D13" s="18">
        <f>127+117</f>
        <v>244</v>
      </c>
      <c r="E13" s="22">
        <f>73085130+24577807+230025+319155</f>
        <v>98212117</v>
      </c>
      <c r="F13" s="18">
        <v>1</v>
      </c>
      <c r="G13" s="18">
        <v>0</v>
      </c>
      <c r="H13" s="18">
        <v>1</v>
      </c>
      <c r="I13" s="18">
        <v>0</v>
      </c>
      <c r="J13" s="18">
        <v>0</v>
      </c>
      <c r="K13" s="22">
        <v>0</v>
      </c>
      <c r="L13" s="18">
        <v>0</v>
      </c>
      <c r="M13" s="22">
        <v>0</v>
      </c>
    </row>
    <row r="14" spans="1:13" s="1" customFormat="1" ht="24.75" customHeight="1">
      <c r="A14" s="17" t="s">
        <v>25</v>
      </c>
      <c r="B14" s="18">
        <f>108+88</f>
        <v>196</v>
      </c>
      <c r="C14" s="21">
        <f>75738345+27500010</f>
        <v>103238355</v>
      </c>
      <c r="D14" s="18">
        <f>107+84</f>
        <v>191</v>
      </c>
      <c r="E14" s="22">
        <f>70691250+15940775+6941+344495</f>
        <v>86983461</v>
      </c>
      <c r="F14" s="18">
        <v>5</v>
      </c>
      <c r="G14" s="18">
        <v>2</v>
      </c>
      <c r="H14" s="18">
        <v>3</v>
      </c>
      <c r="I14" s="18">
        <v>0</v>
      </c>
      <c r="J14" s="18">
        <v>0</v>
      </c>
      <c r="K14" s="16">
        <v>0</v>
      </c>
      <c r="L14" s="18">
        <v>0</v>
      </c>
      <c r="M14" s="16">
        <v>0</v>
      </c>
    </row>
    <row r="15" spans="1:13" s="1" customFormat="1" ht="24.75" customHeight="1">
      <c r="A15" s="17" t="s">
        <v>26</v>
      </c>
      <c r="B15" s="18">
        <f>90+84</f>
        <v>174</v>
      </c>
      <c r="C15" s="21">
        <f>19925901+11480427</f>
        <v>31406328</v>
      </c>
      <c r="D15" s="18">
        <f>90+82</f>
        <v>172</v>
      </c>
      <c r="E15" s="22">
        <f>19916246+8726032+1033760</f>
        <v>29676038</v>
      </c>
      <c r="F15" s="18">
        <v>2</v>
      </c>
      <c r="G15" s="18">
        <v>0</v>
      </c>
      <c r="H15" s="18">
        <v>2</v>
      </c>
      <c r="I15" s="18">
        <v>0</v>
      </c>
      <c r="J15" s="18">
        <v>0</v>
      </c>
      <c r="K15" s="16">
        <v>0</v>
      </c>
      <c r="L15" s="18">
        <v>0</v>
      </c>
      <c r="M15" s="16">
        <v>0</v>
      </c>
    </row>
    <row r="16" spans="1:13" s="1" customFormat="1" ht="24.75" customHeight="1">
      <c r="A16" s="17" t="s">
        <v>27</v>
      </c>
      <c r="B16" s="18">
        <f>75+72</f>
        <v>147</v>
      </c>
      <c r="C16" s="21">
        <f>16590630+35978023</f>
        <v>52568653</v>
      </c>
      <c r="D16" s="18">
        <f>75+71</f>
        <v>146</v>
      </c>
      <c r="E16" s="22">
        <f>16590630+34557533+1388617</f>
        <v>52536780</v>
      </c>
      <c r="F16" s="18">
        <v>1</v>
      </c>
      <c r="G16" s="18">
        <v>0</v>
      </c>
      <c r="H16" s="18">
        <v>1</v>
      </c>
      <c r="I16" s="18">
        <v>0</v>
      </c>
      <c r="J16" s="18">
        <v>0</v>
      </c>
      <c r="K16" s="16">
        <v>0</v>
      </c>
      <c r="L16" s="18">
        <v>0</v>
      </c>
      <c r="M16" s="16">
        <v>0</v>
      </c>
    </row>
    <row r="17" spans="1:13" s="1" customFormat="1" ht="24.75" customHeight="1">
      <c r="A17" s="17" t="s">
        <v>28</v>
      </c>
      <c r="B17" s="18">
        <f>108+91</f>
        <v>199</v>
      </c>
      <c r="C17" s="21">
        <f>29635559+53978544</f>
        <v>83614103</v>
      </c>
      <c r="D17" s="18">
        <f>108+89</f>
        <v>197</v>
      </c>
      <c r="E17" s="22">
        <f>29635559+40313963+12275066</f>
        <v>82224588</v>
      </c>
      <c r="F17" s="18">
        <v>2</v>
      </c>
      <c r="G17" s="18">
        <v>0</v>
      </c>
      <c r="H17" s="18">
        <v>2</v>
      </c>
      <c r="I17" s="18">
        <v>0</v>
      </c>
      <c r="J17" s="18">
        <v>0</v>
      </c>
      <c r="K17" s="16">
        <v>0</v>
      </c>
      <c r="L17" s="18">
        <v>0</v>
      </c>
      <c r="M17" s="16">
        <v>0</v>
      </c>
    </row>
    <row r="18" spans="1:13" s="1" customFormat="1" ht="24.75" customHeight="1">
      <c r="A18" s="17" t="s">
        <v>29</v>
      </c>
      <c r="B18" s="18">
        <f>67+85</f>
        <v>152</v>
      </c>
      <c r="C18" s="21">
        <f>8939716+13899877</f>
        <v>22839593</v>
      </c>
      <c r="D18" s="18">
        <f>67+85</f>
        <v>152</v>
      </c>
      <c r="E18" s="22">
        <f>7975546+12520375+964170+1379502</f>
        <v>22839593</v>
      </c>
      <c r="F18" s="18">
        <v>0</v>
      </c>
      <c r="G18" s="18">
        <v>0</v>
      </c>
      <c r="H18" s="18">
        <v>0</v>
      </c>
      <c r="I18" s="18">
        <v>0</v>
      </c>
      <c r="J18" s="18">
        <v>0</v>
      </c>
      <c r="K18" s="16">
        <v>0</v>
      </c>
      <c r="L18" s="18">
        <v>0</v>
      </c>
      <c r="M18" s="16">
        <v>0</v>
      </c>
    </row>
    <row r="19" spans="1:13" s="1" customFormat="1" ht="24.75" customHeight="1">
      <c r="A19" s="17" t="s">
        <v>30</v>
      </c>
      <c r="B19" s="18">
        <f>90+84</f>
        <v>174</v>
      </c>
      <c r="C19" s="21">
        <f>6247454+7071247</f>
        <v>13318701</v>
      </c>
      <c r="D19" s="18">
        <f>90+84</f>
        <v>174</v>
      </c>
      <c r="E19" s="22">
        <f>5013022+4966330+1234432+2104917</f>
        <v>13318701</v>
      </c>
      <c r="F19" s="18">
        <v>0</v>
      </c>
      <c r="G19" s="18">
        <v>0</v>
      </c>
      <c r="H19" s="18">
        <v>0</v>
      </c>
      <c r="I19" s="18">
        <v>0</v>
      </c>
      <c r="J19" s="18">
        <v>0</v>
      </c>
      <c r="K19" s="16">
        <v>0</v>
      </c>
      <c r="L19" s="18">
        <v>0</v>
      </c>
      <c r="M19" s="16">
        <v>0</v>
      </c>
    </row>
    <row r="20" spans="1:13" s="1" customFormat="1" ht="24.75" customHeight="1">
      <c r="A20" s="17" t="s">
        <v>31</v>
      </c>
      <c r="B20" s="18">
        <f>148+180</f>
        <v>328</v>
      </c>
      <c r="C20" s="21">
        <f>19692294+18463431</f>
        <v>38155725</v>
      </c>
      <c r="D20" s="18">
        <f>148+179</f>
        <v>327</v>
      </c>
      <c r="E20" s="22">
        <f>12523755+7168539+8680195+3592545</f>
        <v>31965034</v>
      </c>
      <c r="F20" s="18">
        <v>1</v>
      </c>
      <c r="G20" s="18">
        <v>0</v>
      </c>
      <c r="H20" s="18">
        <v>1</v>
      </c>
      <c r="I20" s="18">
        <f>0+0</f>
        <v>0</v>
      </c>
      <c r="J20" s="18">
        <v>0</v>
      </c>
      <c r="K20" s="16">
        <v>0</v>
      </c>
      <c r="L20" s="18">
        <v>0</v>
      </c>
      <c r="M20" s="16">
        <v>0</v>
      </c>
    </row>
    <row r="21" spans="1:13" s="1" customFormat="1" ht="24.75" customHeight="1">
      <c r="A21" s="17" t="s">
        <v>32</v>
      </c>
      <c r="B21" s="18">
        <f>182+236</f>
        <v>418</v>
      </c>
      <c r="C21" s="21">
        <f>24015675+27193317</f>
        <v>51208992</v>
      </c>
      <c r="D21" s="18">
        <f>182+236</f>
        <v>418</v>
      </c>
      <c r="E21" s="22">
        <f>23293704+712781+24466949+2011493</f>
        <v>50484927</v>
      </c>
      <c r="F21" s="18">
        <v>0</v>
      </c>
      <c r="G21" s="18">
        <v>0</v>
      </c>
      <c r="H21" s="18">
        <v>0</v>
      </c>
      <c r="I21" s="18">
        <f>0+0</f>
        <v>0</v>
      </c>
      <c r="J21" s="18">
        <v>0</v>
      </c>
      <c r="K21" s="16">
        <v>0</v>
      </c>
      <c r="L21" s="18">
        <v>0</v>
      </c>
      <c r="M21" s="16">
        <v>0</v>
      </c>
    </row>
    <row r="22" spans="1:13" s="1" customFormat="1" ht="24.75" customHeight="1">
      <c r="A22" s="17" t="s">
        <v>33</v>
      </c>
      <c r="B22" s="18">
        <f>81+136</f>
        <v>217</v>
      </c>
      <c r="C22" s="21">
        <f>15962400+20326468</f>
        <v>36288868</v>
      </c>
      <c r="D22" s="18">
        <f>80+133</f>
        <v>213</v>
      </c>
      <c r="E22" s="22">
        <f>15487313+286013+9478978+1664309</f>
        <v>26916613</v>
      </c>
      <c r="F22" s="18">
        <f>1+1+2</f>
        <v>4</v>
      </c>
      <c r="G22" s="18">
        <v>0</v>
      </c>
      <c r="H22" s="18">
        <f>1+3</f>
        <v>4</v>
      </c>
      <c r="I22" s="18">
        <v>0</v>
      </c>
      <c r="J22" s="18">
        <v>0</v>
      </c>
      <c r="K22" s="16">
        <v>0</v>
      </c>
      <c r="L22" s="18">
        <v>0</v>
      </c>
      <c r="M22" s="16">
        <v>0</v>
      </c>
    </row>
    <row r="23" spans="1:13" s="1" customFormat="1" ht="24.75" customHeight="1">
      <c r="A23" s="17" t="s">
        <v>34</v>
      </c>
      <c r="B23" s="18">
        <f>79+96</f>
        <v>175</v>
      </c>
      <c r="C23" s="21">
        <f>6052498+16708966</f>
        <v>22761464</v>
      </c>
      <c r="D23" s="18">
        <f>79+95</f>
        <v>174</v>
      </c>
      <c r="E23" s="22">
        <f>5804720+247778+2816125+1322203</f>
        <v>10190826</v>
      </c>
      <c r="F23" s="18">
        <v>1</v>
      </c>
      <c r="G23" s="18">
        <v>0</v>
      </c>
      <c r="H23" s="18">
        <v>1</v>
      </c>
      <c r="I23" s="18">
        <v>0</v>
      </c>
      <c r="J23" s="18">
        <v>0</v>
      </c>
      <c r="K23" s="16">
        <v>0</v>
      </c>
      <c r="L23" s="18">
        <v>0</v>
      </c>
      <c r="M23" s="16">
        <v>0</v>
      </c>
    </row>
    <row r="24" spans="1:13" s="1" customFormat="1" ht="24.75" customHeight="1">
      <c r="A24" s="17" t="s">
        <v>35</v>
      </c>
      <c r="B24" s="18">
        <f>111+74</f>
        <v>185</v>
      </c>
      <c r="C24" s="21">
        <f>13311687+21299960</f>
        <v>34611647</v>
      </c>
      <c r="D24" s="18">
        <f>111+73</f>
        <v>184</v>
      </c>
      <c r="E24" s="22">
        <f>11662608+1649079+20606560+271345</f>
        <v>34189592</v>
      </c>
      <c r="F24" s="18">
        <v>1</v>
      </c>
      <c r="G24" s="18">
        <v>0</v>
      </c>
      <c r="H24" s="18">
        <v>1</v>
      </c>
      <c r="I24" s="18">
        <v>0</v>
      </c>
      <c r="J24" s="18">
        <v>0</v>
      </c>
      <c r="K24" s="16">
        <v>0</v>
      </c>
      <c r="L24" s="18">
        <v>0</v>
      </c>
      <c r="M24" s="16">
        <v>0</v>
      </c>
    </row>
    <row r="25" spans="1:13" s="1" customFormat="1" ht="24.75" customHeight="1">
      <c r="A25" s="17" t="s">
        <v>36</v>
      </c>
      <c r="B25" s="18">
        <f>87+59</f>
        <v>146</v>
      </c>
      <c r="C25" s="21">
        <f>11913301+40111831</f>
        <v>52025132</v>
      </c>
      <c r="D25" s="18">
        <f>87+58</f>
        <v>145</v>
      </c>
      <c r="E25" s="22">
        <f>11280621+632680+24336859+2122661</f>
        <v>38372821</v>
      </c>
      <c r="F25" s="18">
        <v>1</v>
      </c>
      <c r="G25" s="18">
        <v>0</v>
      </c>
      <c r="H25" s="18">
        <f>1</f>
        <v>1</v>
      </c>
      <c r="I25" s="18">
        <v>0</v>
      </c>
      <c r="J25" s="18">
        <v>0</v>
      </c>
      <c r="K25" s="16">
        <v>0</v>
      </c>
      <c r="L25" s="18">
        <v>0</v>
      </c>
      <c r="M25" s="16">
        <v>0</v>
      </c>
    </row>
    <row r="26" spans="1:13" s="1" customFormat="1" ht="24.75" customHeight="1">
      <c r="A26" s="17" t="s">
        <v>37</v>
      </c>
      <c r="B26" s="18">
        <f>117+62</f>
        <v>179</v>
      </c>
      <c r="C26" s="21">
        <f>19410331+116523797</f>
        <v>135934128</v>
      </c>
      <c r="D26" s="18">
        <f>116+59</f>
        <v>175</v>
      </c>
      <c r="E26" s="22">
        <f>11928031+4067647+5376599+373967</f>
        <v>21746244</v>
      </c>
      <c r="F26" s="18">
        <f>1+1+2</f>
        <v>4</v>
      </c>
      <c r="G26" s="18">
        <f>0+1</f>
        <v>1</v>
      </c>
      <c r="H26" s="18">
        <f>1+2</f>
        <v>3</v>
      </c>
      <c r="I26" s="18">
        <f>0+0</f>
        <v>0</v>
      </c>
      <c r="J26" s="23">
        <f>175-173</f>
        <v>2</v>
      </c>
      <c r="K26" s="24">
        <f>21746244-21474728</f>
        <v>271516</v>
      </c>
      <c r="L26" s="23">
        <f>175-173</f>
        <v>2</v>
      </c>
      <c r="M26" s="24">
        <f>21746244-21474728</f>
        <v>271516</v>
      </c>
    </row>
    <row r="27" spans="1:13" s="1" customFormat="1" ht="26.25" customHeight="1">
      <c r="A27" s="17" t="s">
        <v>38</v>
      </c>
      <c r="B27" s="18">
        <f>148+57</f>
        <v>205</v>
      </c>
      <c r="C27" s="21">
        <f>31703702+16073815</f>
        <v>47777517</v>
      </c>
      <c r="D27" s="18">
        <f>147+55</f>
        <v>202</v>
      </c>
      <c r="E27" s="22">
        <f>31599905+64925+14011034+789516</f>
        <v>46465380</v>
      </c>
      <c r="F27" s="18">
        <f>1+1+1</f>
        <v>3</v>
      </c>
      <c r="G27" s="18">
        <f>1+1</f>
        <v>2</v>
      </c>
      <c r="H27" s="18">
        <f>0+1</f>
        <v>1</v>
      </c>
      <c r="I27" s="18">
        <v>0</v>
      </c>
      <c r="J27" s="23">
        <f>202-197</f>
        <v>5</v>
      </c>
      <c r="K27" s="25">
        <f>46465380-45213633</f>
        <v>1251747</v>
      </c>
      <c r="L27" s="23">
        <f>202-197</f>
        <v>5</v>
      </c>
      <c r="M27" s="25">
        <f>46465380-45213633</f>
        <v>1251747</v>
      </c>
    </row>
    <row r="28" spans="1:13" s="1" customFormat="1" ht="24.75" customHeight="1">
      <c r="A28" s="17" t="s">
        <v>39</v>
      </c>
      <c r="B28" s="18">
        <f>147+33</f>
        <v>180</v>
      </c>
      <c r="C28" s="21">
        <f>35882962+2532012</f>
        <v>38414974</v>
      </c>
      <c r="D28" s="18">
        <f>142+32</f>
        <v>174</v>
      </c>
      <c r="E28" s="22">
        <f>31827157+2720761+1895814+13432</f>
        <v>36457164</v>
      </c>
      <c r="F28" s="18">
        <f>5+1</f>
        <v>6</v>
      </c>
      <c r="G28" s="18">
        <f>5+1</f>
        <v>6</v>
      </c>
      <c r="H28" s="18">
        <v>0</v>
      </c>
      <c r="I28" s="18">
        <f>0+0</f>
        <v>0</v>
      </c>
      <c r="J28" s="23">
        <f>174-167</f>
        <v>7</v>
      </c>
      <c r="K28" s="24">
        <f>36457164-32984946</f>
        <v>3472218</v>
      </c>
      <c r="L28" s="23">
        <f>174-167</f>
        <v>7</v>
      </c>
      <c r="M28" s="24">
        <f>36457164-32984946</f>
        <v>3472218</v>
      </c>
    </row>
    <row r="29" spans="1:13" s="1" customFormat="1" ht="24.75" customHeight="1">
      <c r="A29" s="17" t="s">
        <v>40</v>
      </c>
      <c r="B29" s="18">
        <f>67+125</f>
        <v>192</v>
      </c>
      <c r="C29" s="21">
        <f>7209214+19919038</f>
        <v>27128252</v>
      </c>
      <c r="D29" s="18">
        <f>117+66</f>
        <v>183</v>
      </c>
      <c r="E29" s="22">
        <f>6299522+13930411+3158642</f>
        <v>23388575</v>
      </c>
      <c r="F29" s="18">
        <f>1+7+1</f>
        <v>9</v>
      </c>
      <c r="G29" s="18">
        <f>0+7</f>
        <v>7</v>
      </c>
      <c r="H29" s="18">
        <f>1+1</f>
        <v>2</v>
      </c>
      <c r="I29" s="18">
        <v>0</v>
      </c>
      <c r="J29" s="23">
        <f>183-0</f>
        <v>183</v>
      </c>
      <c r="K29" s="24">
        <f>23388575-0</f>
        <v>23388575</v>
      </c>
      <c r="L29" s="23">
        <f>183-0</f>
        <v>183</v>
      </c>
      <c r="M29" s="24">
        <f>23388575-0</f>
        <v>23388575</v>
      </c>
    </row>
    <row r="30" spans="1:13" s="1" customFormat="1" ht="24.75" customHeight="1">
      <c r="A30" s="17" t="s">
        <v>41</v>
      </c>
      <c r="B30" s="22">
        <f aca="true" t="shared" si="0" ref="B30:J30">SUM(B2:B29)</f>
        <v>5186</v>
      </c>
      <c r="C30" s="22">
        <f t="shared" si="0"/>
        <v>2734611659</v>
      </c>
      <c r="D30" s="22">
        <f t="shared" si="0"/>
        <v>5132</v>
      </c>
      <c r="E30" s="22">
        <f t="shared" si="0"/>
        <v>1479428863</v>
      </c>
      <c r="F30" s="20">
        <f>SUM(F2:F29)</f>
        <v>54</v>
      </c>
      <c r="G30" s="18">
        <f t="shared" si="0"/>
        <v>18</v>
      </c>
      <c r="H30" s="22">
        <f>SUM(H2:H29)</f>
        <v>36</v>
      </c>
      <c r="I30" s="18">
        <f t="shared" si="0"/>
        <v>0</v>
      </c>
      <c r="J30" s="26">
        <f t="shared" si="0"/>
        <v>197</v>
      </c>
      <c r="K30" s="16">
        <f>SUM(K2:K29)</f>
        <v>28384056</v>
      </c>
      <c r="L30" s="26">
        <f>SUM(L2:L29)</f>
        <v>197</v>
      </c>
      <c r="M30" s="22">
        <f>SUM(M2:M29)</f>
        <v>28384056</v>
      </c>
    </row>
    <row r="31" spans="1:14" s="1" customFormat="1" ht="24" customHeight="1">
      <c r="A31" s="29" t="s">
        <v>42</v>
      </c>
      <c r="B31" s="30"/>
      <c r="C31" s="30"/>
      <c r="D31" s="30"/>
      <c r="E31" s="30"/>
      <c r="F31" s="30"/>
      <c r="G31" s="30"/>
      <c r="H31" s="30"/>
      <c r="I31" s="30"/>
      <c r="J31" s="30"/>
      <c r="K31" s="30"/>
      <c r="L31" s="30"/>
      <c r="M31" s="30"/>
      <c r="N31" s="3"/>
    </row>
    <row r="32" spans="1:13" s="4" customFormat="1" ht="30" customHeight="1">
      <c r="A32" s="28"/>
      <c r="B32" s="28"/>
      <c r="C32" s="28"/>
      <c r="D32" s="28"/>
      <c r="E32" s="28"/>
      <c r="F32" s="28"/>
      <c r="G32" s="28"/>
      <c r="H32" s="28"/>
      <c r="I32" s="28"/>
      <c r="J32" s="28"/>
      <c r="K32" s="28"/>
      <c r="L32" s="28"/>
      <c r="M32" s="28"/>
    </row>
    <row r="33" spans="1:5" s="1" customFormat="1" ht="30" customHeight="1">
      <c r="A33" s="27"/>
      <c r="B33" s="27"/>
      <c r="C33" s="27"/>
      <c r="E33" s="5"/>
    </row>
    <row r="34" spans="3:9" s="1" customFormat="1" ht="30" customHeight="1">
      <c r="C34" s="6"/>
      <c r="E34" s="5"/>
      <c r="H34" s="12"/>
      <c r="I34" s="7"/>
    </row>
    <row r="35" spans="3:9" s="1" customFormat="1" ht="30" customHeight="1">
      <c r="C35" s="6"/>
      <c r="E35" s="5"/>
      <c r="I35" s="8"/>
    </row>
    <row r="36" spans="3:5" s="1" customFormat="1" ht="30" customHeight="1">
      <c r="C36" s="6"/>
      <c r="E36" s="5"/>
    </row>
    <row r="37" spans="1:5" s="1" customFormat="1" ht="30" customHeight="1">
      <c r="A37" s="27"/>
      <c r="B37" s="27"/>
      <c r="C37" s="27"/>
      <c r="D37" s="27"/>
      <c r="E37" s="27"/>
    </row>
    <row r="38" spans="1:5" s="1" customFormat="1" ht="30" customHeight="1">
      <c r="A38" s="27"/>
      <c r="B38" s="27"/>
      <c r="C38" s="27"/>
      <c r="D38" s="27"/>
      <c r="E38" s="27"/>
    </row>
  </sheetData>
  <mergeCells count="4">
    <mergeCell ref="A37:E38"/>
    <mergeCell ref="A32:M32"/>
    <mergeCell ref="A33:C33"/>
    <mergeCell ref="A31:M31"/>
  </mergeCells>
  <printOptions/>
  <pageMargins left="0.6299212598425197" right="0.35433070866141736" top="0.5511811023622047" bottom="0" header="0.31496062992125984" footer="0.1968503937007874"/>
  <pageSetup horizontalDpi="600" verticalDpi="600" orientation="landscape" paperSize="9" scale="7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&amp;R&amp;"細明體,標準"&amp;11截至&amp;"Times New Roman,標準"98.3.31&amp;12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各年度短線交易歸入權案件進行概況表</dc:title>
  <dc:subject>各年度短線交易歸入權案件進行概況表</dc:subject>
  <dc:creator>行政院金融監督管理委員會證券期貨局</dc:creator>
  <cp:keywords>短線交易歸入權</cp:keywords>
  <dc:description>短線交易歸入權</dc:description>
  <cp:lastModifiedBy>zoe</cp:lastModifiedBy>
  <cp:lastPrinted>2009-04-09T09:36:43Z</cp:lastPrinted>
  <dcterms:created xsi:type="dcterms:W3CDTF">1999-01-27T09:01:03Z</dcterms:created>
  <dcterms:modified xsi:type="dcterms:W3CDTF">2009-04-21T02:00:29Z</dcterms:modified>
  <cp:category>540;;;</cp:category>
  <cp:version/>
  <cp:contentType/>
  <cp:contentStatus/>
</cp:coreProperties>
</file>